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fs\PatrimonioTecnica\_BILANCIO e COSTI\"/>
    </mc:Choice>
  </mc:AlternateContent>
  <xr:revisionPtr revIDLastSave="0" documentId="13_ncr:1_{D12D23EC-8A75-4CFF-9284-25D686F3B40F}" xr6:coauthVersionLast="36" xr6:coauthVersionMax="36" xr10:uidLastSave="{00000000-0000-0000-0000-000000000000}"/>
  <bookViews>
    <workbookView xWindow="0" yWindow="0" windowWidth="23040" windowHeight="8910" xr2:uid="{00000000-000D-0000-FFFF-FFFF00000000}"/>
  </bookViews>
  <sheets>
    <sheet name="2022" sheetId="5" r:id="rId1"/>
  </sheets>
  <definedNames>
    <definedName name="_xlnm._FilterDatabase" localSheetId="0" hidden="1">'2022'!$A$1:$L$21</definedName>
    <definedName name="_xlnm.Print_Titles" localSheetId="0">'2022'!$1:$1</definedName>
  </definedNames>
  <calcPr calcId="191029"/>
</workbook>
</file>

<file path=xl/calcChain.xml><?xml version="1.0" encoding="utf-8"?>
<calcChain xmlns="http://schemas.openxmlformats.org/spreadsheetml/2006/main">
  <c r="M22" i="5" l="1"/>
  <c r="H22" i="5"/>
  <c r="F22" i="5"/>
  <c r="M21" i="5"/>
  <c r="H21" i="5"/>
  <c r="F21" i="5"/>
  <c r="G20" i="5"/>
  <c r="G19" i="5"/>
  <c r="H18" i="5"/>
  <c r="H17" i="5"/>
  <c r="L16" i="5"/>
  <c r="G16" i="5"/>
  <c r="M14" i="5"/>
  <c r="L15" i="5"/>
  <c r="G15" i="5"/>
  <c r="G13" i="5"/>
  <c r="H13" i="5"/>
  <c r="H12" i="5" l="1"/>
  <c r="G12" i="5" s="1"/>
  <c r="M11" i="5"/>
  <c r="G11" i="5"/>
  <c r="H10" i="5" l="1"/>
  <c r="M8" i="5"/>
  <c r="M9" i="5"/>
  <c r="M10" i="5"/>
  <c r="M12" i="5"/>
  <c r="M13" i="5"/>
  <c r="M15" i="5"/>
  <c r="M16" i="5"/>
  <c r="M17" i="5"/>
  <c r="M18" i="5"/>
  <c r="M19" i="5"/>
  <c r="M20" i="5"/>
  <c r="G8" i="5"/>
  <c r="H7" i="5"/>
  <c r="G7" i="5"/>
  <c r="M7" i="5" s="1"/>
  <c r="M6" i="5" l="1"/>
  <c r="H6" i="5"/>
  <c r="G6" i="5" s="1"/>
  <c r="F6" i="5"/>
  <c r="F5" i="5"/>
  <c r="G5" i="5" s="1"/>
  <c r="M5" i="5" s="1"/>
  <c r="F4" i="5"/>
  <c r="H4" i="5" s="1"/>
  <c r="G4" i="5" s="1"/>
  <c r="M4" i="5" s="1"/>
  <c r="M2" i="5"/>
  <c r="F3" i="5"/>
  <c r="H3" i="5" s="1"/>
  <c r="G3" i="5" s="1"/>
  <c r="M3" i="5" s="1"/>
  <c r="F2" i="5"/>
  <c r="H2" i="5" s="1"/>
  <c r="G2" i="5" s="1"/>
  <c r="H5" i="5" l="1"/>
</calcChain>
</file>

<file path=xl/sharedStrings.xml><?xml version="1.0" encoding="utf-8"?>
<sst xmlns="http://schemas.openxmlformats.org/spreadsheetml/2006/main" count="93" uniqueCount="88">
  <si>
    <t>Anno</t>
  </si>
  <si>
    <t>Importo annuale contratto  (IVA inclusa)</t>
  </si>
  <si>
    <t>Oggetto Determina/Delibera</t>
  </si>
  <si>
    <t>Impresa/Professionista</t>
  </si>
  <si>
    <t>Importo annuale contratto (IVA esclusa)</t>
  </si>
  <si>
    <t>data determina/ delibera</t>
  </si>
  <si>
    <t>determina/ delibera di aggiudicazione</t>
  </si>
  <si>
    <t>Data inizio</t>
  </si>
  <si>
    <t>Data Scadenza</t>
  </si>
  <si>
    <t>CIG</t>
  </si>
  <si>
    <t>Importo tot. Contratto (IVA Inclusa)</t>
  </si>
  <si>
    <t>Importo liquidato oltre IVA</t>
  </si>
  <si>
    <t>DG-276-2019</t>
  </si>
  <si>
    <t>AGGIUDICAZIONE ATTIVITà DI MANUTENZIONE EDILE E SERVIZI ACCESSORI DI GESTIONE DEL PATRIMONIO IMMOBILIARE DELL'INMI L. SPALLANZANI</t>
  </si>
  <si>
    <t>BURLDANDI FRANCO S.R.L.</t>
  </si>
  <si>
    <t>767823257D</t>
  </si>
  <si>
    <t>DG-499-2021</t>
  </si>
  <si>
    <t>PROROGA TECNICA ATTIVITà DI MANUTENZIONE EDILE E SERVIZI ACCESSORI DI GESTIONE DEL PATRIMONIO IMMOBILIARE DELL'INMI L. SPALLANZANI DAL 16/07/2021 AL 31/12/2021</t>
  </si>
  <si>
    <t>Scostamento</t>
  </si>
  <si>
    <t>Note</t>
  </si>
  <si>
    <t>DG-835-2021</t>
  </si>
  <si>
    <t>PROROGA TECNICA ATTIVITà DI MANUTENZIONE EDILE E SERVIZI ACCESSORI DI GESTIONE DEL PATRIMONIO IMMOBILIARE DELL'INMI L. SPALLANZANI DAL 01/01/2022 AL 30/06/2022</t>
  </si>
  <si>
    <t>Importo iniziale del contratto è € 600.990,00 s/IVA - Liquidato € 532.696,86 s/IVA - Scostamento € 68.293,14. Integrazione Delibera n. 499/2021 periodo 16/07/2021-31/12/2021 impegnati € 137.726,88 s/IVA - Liquidato €  113.162,24 - Scostamento € 24.564,64. Integrazione DG 835/2021 periodo 01/01/2022-30/06/2022 impegnati € 150.247,50 s/IVA - Liquidato € 149.964,20 s/IVA - Scostamento € 283,30 s/IVA. Integrazione DG 356/2022 periodo 01/07/2022-31/07/2022 impegnato e 25.041,25 s/IVA - Liquidato € 0,00 (contenzioso in corso)</t>
  </si>
  <si>
    <t>DG-356-2022</t>
  </si>
  <si>
    <t>PROROGA TECNICA ATTIVITà DI MANUTENZIONE EDILE E SERVIZI ACCESSORI DI GESTIONE DEL PATRIMONIO IMMOBILIARE DELL'INMI L. SPALLANZANI DAL 01/07/2022 AL 31/07/2022</t>
  </si>
  <si>
    <t>GETEC ITALIA S.P.A.</t>
  </si>
  <si>
    <t>DG-166-2021</t>
  </si>
  <si>
    <t>MULTISERVIZIO TECNOLOGICO INTEGRATO</t>
  </si>
  <si>
    <t>84546283BD</t>
  </si>
  <si>
    <t>DG 559 del 15/11/2023 integrazione di spesa di € 1.048.626,43 s/IVA da liquidare (in attesa di fatture da parte della società)</t>
  </si>
  <si>
    <t>DD-2022-163</t>
  </si>
  <si>
    <t>IMPERMEABILIZZAZIONE COPERTURA ALTO ISOLAMENTO</t>
  </si>
  <si>
    <t>SOLUZIONI IN QUOTA MAURIZIO NOVELLI S.R.L.</t>
  </si>
  <si>
    <t>Z2835987EE</t>
  </si>
  <si>
    <t>DG-2022-413</t>
  </si>
  <si>
    <t>FORNITURA E POSA IN OPERA DI 250 MT STACCIONATA</t>
  </si>
  <si>
    <t>GARDEN SERVICE S.R.L.</t>
  </si>
  <si>
    <t>Z1936034C4</t>
  </si>
  <si>
    <t>DD-384-2022</t>
  </si>
  <si>
    <t>C.M.A. S.R.L.</t>
  </si>
  <si>
    <t>Z1C37102E4</t>
  </si>
  <si>
    <t>FORNITURA E POSA IN OPERA DEGLI AVVOLGIBILI CASA SUORE</t>
  </si>
  <si>
    <t>DG-2023-18</t>
  </si>
  <si>
    <t>EDIL PI. MA. S.P.A.</t>
  </si>
  <si>
    <t>OPERE DI BITUMAZIONE AGGIUNTIVE ESEGUITE
CONTESTUALMENTE AI LAVORI DI RIFACIMENTO DEL MANTO STRADALE DELL’ISTITUTO</t>
  </si>
  <si>
    <t>DG-2019-842</t>
  </si>
  <si>
    <t>SERVIZIO DI ASSISTENZA TECNICA E MANUTENZIONE FULL-RISK DEL SISTEMA RIS PACS</t>
  </si>
  <si>
    <t>AGFA FEVAERT S.P.A.</t>
  </si>
  <si>
    <t>81541487CB</t>
  </si>
  <si>
    <t>DG-2021-576</t>
  </si>
  <si>
    <t>FORNITURA ENERGIA ELETTRICA ISTITUTO 2021-2022</t>
  </si>
  <si>
    <t>GRUPPO IVA ENEL (Già ENEL ENERGIA S.P.A.)</t>
  </si>
  <si>
    <t>8853447F93</t>
  </si>
  <si>
    <t>FORNITURA ENERGIA ELETTRICA EDIFICIO ALTO ISOLAMENTO 2021-2022</t>
  </si>
  <si>
    <t>DG-2021-393</t>
  </si>
  <si>
    <t>86745587B6</t>
  </si>
  <si>
    <t>DD-2021-618</t>
  </si>
  <si>
    <t>FORNITURA GAS CASA SUORE</t>
  </si>
  <si>
    <t>8892554FB1</t>
  </si>
  <si>
    <t>HERA COMM S.P.A.</t>
  </si>
  <si>
    <t>DD-2022-688</t>
  </si>
  <si>
    <t>FORNITURA GAS CASA SUORE - MERCATO ULTIMA ISTANZA</t>
  </si>
  <si>
    <t>DG-2022-134</t>
  </si>
  <si>
    <t>FORNITURA IDRICA USO POTABILE E ANTINCENDIO</t>
  </si>
  <si>
    <t>ACEA ATO 2 S.P.A.</t>
  </si>
  <si>
    <t>9097608F9B</t>
  </si>
  <si>
    <t>Z053924010</t>
  </si>
  <si>
    <t>DD-2022-41</t>
  </si>
  <si>
    <t>SERVIZIO RTSA</t>
  </si>
  <si>
    <t>ING. ROBERTO DE SANCTIS</t>
  </si>
  <si>
    <t>Z1E34536CA</t>
  </si>
  <si>
    <t>DD-2022-486</t>
  </si>
  <si>
    <t>ZB037BCE86</t>
  </si>
  <si>
    <t>DG-2021-767</t>
  </si>
  <si>
    <t>CONSULENZA A.O. SAN CAMILLO-FORLANINI</t>
  </si>
  <si>
    <t>A.O. SAN CAMILLO-FORLANINI</t>
  </si>
  <si>
    <t>ESCLUSO DA CIG CODICE ES19 - INCARICHI_COLLABORAZIONE</t>
  </si>
  <si>
    <t>DD-2022-364</t>
  </si>
  <si>
    <t>BURKE &amp; BURKE</t>
  </si>
  <si>
    <t>FORNITURA DI N. 2 SENSORI CO2 PER LA UOC RIANIMAZIONE E TERAPIA INTENSIVA</t>
  </si>
  <si>
    <t>Z8B36E079C</t>
  </si>
  <si>
    <t>Z1228810501</t>
  </si>
  <si>
    <t>LEICA S.P.A.</t>
  </si>
  <si>
    <t>NOLEGGIO DI UNA CENTRALINA PER LE NECESSITà DELL'ANATOMIA PATOLOGICA</t>
  </si>
  <si>
    <t>DG-2022-15</t>
  </si>
  <si>
    <t>Z082810540</t>
  </si>
  <si>
    <t>NOLEGGIO DI UN PROCESSATORE PER ANATOMIA PATOLOGICA</t>
  </si>
  <si>
    <t>DIAPATH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</si>
</sst>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€-2]\ #,##0.00;[Red][$€-2]\ #,##0.00"/>
    <numFmt numFmtId="165" formatCode="#,##0.00\ &quot;€&quot;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9"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/>
    </xf>
    <xf numFmtId="14" fontId="2" fillId="0" borderId="14" xfId="0" applyNumberFormat="1" applyFont="1" applyFill="1" applyBorder="1" applyAlignment="1">
      <alignment horizontal="center" vertical="center" wrapText="1"/>
    </xf>
    <xf numFmtId="44" fontId="2" fillId="0" borderId="1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4" fontId="2" fillId="0" borderId="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 wrapText="1"/>
    </xf>
    <xf numFmtId="44" fontId="2" fillId="0" borderId="14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44" fontId="2" fillId="0" borderId="6" xfId="0" applyNumberFormat="1" applyFont="1" applyFill="1" applyBorder="1" applyAlignment="1">
      <alignment horizontal="right" vertical="center" wrapText="1"/>
    </xf>
    <xf numFmtId="44" fontId="2" fillId="0" borderId="1" xfId="0" applyNumberFormat="1" applyFont="1" applyFill="1" applyBorder="1" applyAlignment="1">
      <alignment horizontal="right" vertical="center" wrapText="1"/>
    </xf>
    <xf numFmtId="44" fontId="2" fillId="0" borderId="2" xfId="0" applyNumberFormat="1" applyFont="1" applyFill="1" applyBorder="1" applyAlignment="1">
      <alignment horizontal="right" vertical="center" wrapText="1"/>
    </xf>
    <xf numFmtId="44" fontId="2" fillId="0" borderId="14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right" vertical="center" wrapText="1"/>
    </xf>
    <xf numFmtId="44" fontId="2" fillId="0" borderId="12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12" xfId="0" quotePrefix="1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14" fontId="2" fillId="0" borderId="14" xfId="0" quotePrefix="1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14" fontId="2" fillId="0" borderId="12" xfId="0" applyNumberFormat="1" applyFont="1" applyFill="1" applyBorder="1" applyAlignment="1">
      <alignment vertical="center"/>
    </xf>
    <xf numFmtId="14" fontId="2" fillId="0" borderId="14" xfId="0" applyNumberFormat="1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vertical="center" wrapText="1"/>
    </xf>
    <xf numFmtId="14" fontId="2" fillId="0" borderId="6" xfId="0" applyNumberFormat="1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62A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A19C-8CC6-481E-9145-3D1DE9270B53}">
  <sheetPr>
    <pageSetUpPr fitToPage="1"/>
  </sheetPr>
  <dimension ref="A1:N22"/>
  <sheetViews>
    <sheetView tabSelected="1" topLeftCell="F1" zoomScale="89" zoomScaleNormal="89" workbookViewId="0">
      <pane ySplit="1" topLeftCell="A2" activePane="bottomLeft" state="frozen"/>
      <selection activeCell="D1" sqref="D1"/>
      <selection pane="bottomLeft" activeCell="Q5" sqref="Q5"/>
    </sheetView>
  </sheetViews>
  <sheetFormatPr defaultColWidth="9.140625" defaultRowHeight="15" x14ac:dyDescent="0.2"/>
  <cols>
    <col min="1" max="1" width="11.28515625" style="1" customWidth="1"/>
    <col min="2" max="2" width="21.140625" style="1" customWidth="1"/>
    <col min="3" max="3" width="16.5703125" style="1" customWidth="1"/>
    <col min="4" max="4" width="112.28515625" style="2" customWidth="1"/>
    <col min="5" max="5" width="38" style="1" customWidth="1"/>
    <col min="6" max="6" width="31.140625" style="1" customWidth="1"/>
    <col min="7" max="7" width="34.42578125" style="1" customWidth="1"/>
    <col min="8" max="8" width="30.5703125" style="1" customWidth="1"/>
    <col min="9" max="9" width="23.85546875" style="1" customWidth="1"/>
    <col min="10" max="10" width="23.140625" style="1" customWidth="1"/>
    <col min="11" max="11" width="23" style="1" customWidth="1"/>
    <col min="12" max="12" width="38.7109375" style="1" customWidth="1"/>
    <col min="13" max="13" width="36.42578125" style="42" customWidth="1"/>
    <col min="14" max="14" width="25.28515625" style="1" bestFit="1" customWidth="1"/>
    <col min="15" max="16384" width="9.140625" style="1"/>
  </cols>
  <sheetData>
    <row r="1" spans="1:14" s="2" customFormat="1" ht="48" thickBot="1" x14ac:dyDescent="0.25">
      <c r="A1" s="11" t="s">
        <v>0</v>
      </c>
      <c r="B1" s="11" t="s">
        <v>6</v>
      </c>
      <c r="C1" s="24" t="s">
        <v>5</v>
      </c>
      <c r="D1" s="25" t="s">
        <v>2</v>
      </c>
      <c r="E1" s="26" t="s">
        <v>3</v>
      </c>
      <c r="F1" s="26" t="s">
        <v>10</v>
      </c>
      <c r="G1" s="26" t="s">
        <v>4</v>
      </c>
      <c r="H1" s="26" t="s">
        <v>1</v>
      </c>
      <c r="I1" s="26" t="s">
        <v>9</v>
      </c>
      <c r="J1" s="26" t="s">
        <v>7</v>
      </c>
      <c r="K1" s="26" t="s">
        <v>8</v>
      </c>
      <c r="L1" s="26" t="s">
        <v>11</v>
      </c>
      <c r="M1" s="26" t="s">
        <v>18</v>
      </c>
      <c r="N1" s="27" t="s">
        <v>19</v>
      </c>
    </row>
    <row r="2" spans="1:14" ht="30" x14ac:dyDescent="0.2">
      <c r="A2" s="12">
        <v>2019</v>
      </c>
      <c r="B2" s="13" t="s">
        <v>12</v>
      </c>
      <c r="C2" s="58">
        <v>43566</v>
      </c>
      <c r="D2" s="14" t="s">
        <v>13</v>
      </c>
      <c r="E2" s="62" t="s">
        <v>14</v>
      </c>
      <c r="F2" s="15">
        <f>600990*1.22</f>
        <v>733207.79999999993</v>
      </c>
      <c r="G2" s="15">
        <f>H2/1.22</f>
        <v>300495</v>
      </c>
      <c r="H2" s="15">
        <f>F2/2</f>
        <v>366603.89999999997</v>
      </c>
      <c r="I2" s="64" t="s">
        <v>15</v>
      </c>
      <c r="J2" s="16">
        <v>43662</v>
      </c>
      <c r="K2" s="16">
        <v>44392</v>
      </c>
      <c r="L2" s="17">
        <v>532696.86</v>
      </c>
      <c r="M2" s="38">
        <f>600990-L2</f>
        <v>68293.140000000014</v>
      </c>
      <c r="N2" s="66" t="s">
        <v>22</v>
      </c>
    </row>
    <row r="3" spans="1:14" ht="30" x14ac:dyDescent="0.2">
      <c r="A3" s="18">
        <v>2021</v>
      </c>
      <c r="B3" s="5" t="s">
        <v>16</v>
      </c>
      <c r="C3" s="53">
        <v>44392</v>
      </c>
      <c r="D3" s="7" t="s">
        <v>17</v>
      </c>
      <c r="E3" s="63"/>
      <c r="F3" s="3">
        <f>137726.88*1.22</f>
        <v>168026.7936</v>
      </c>
      <c r="G3" s="3">
        <f>H3/1.22</f>
        <v>137726.88</v>
      </c>
      <c r="H3" s="3">
        <f>F3</f>
        <v>168026.7936</v>
      </c>
      <c r="I3" s="65"/>
      <c r="J3" s="6">
        <v>44393</v>
      </c>
      <c r="K3" s="6">
        <v>44561</v>
      </c>
      <c r="L3" s="9">
        <v>113162.24000000001</v>
      </c>
      <c r="M3" s="39">
        <f>G3-L3</f>
        <v>24564.639999999999</v>
      </c>
      <c r="N3" s="67"/>
    </row>
    <row r="4" spans="1:14" ht="30" x14ac:dyDescent="0.2">
      <c r="A4" s="18">
        <v>2022</v>
      </c>
      <c r="B4" s="5" t="s">
        <v>20</v>
      </c>
      <c r="C4" s="53">
        <v>44561</v>
      </c>
      <c r="D4" s="7" t="s">
        <v>21</v>
      </c>
      <c r="E4" s="63"/>
      <c r="F4" s="4">
        <f>150247.5*1.22</f>
        <v>183301.94999999998</v>
      </c>
      <c r="G4" s="4">
        <f>H4/1.22</f>
        <v>150247.5</v>
      </c>
      <c r="H4" s="4">
        <f>F4</f>
        <v>183301.94999999998</v>
      </c>
      <c r="I4" s="65"/>
      <c r="J4" s="6">
        <v>44562</v>
      </c>
      <c r="K4" s="6">
        <v>44742</v>
      </c>
      <c r="L4" s="9">
        <v>149964.20000000001</v>
      </c>
      <c r="M4" s="10">
        <f>G4-L4</f>
        <v>283.29999999998836</v>
      </c>
      <c r="N4" s="67"/>
    </row>
    <row r="5" spans="1:14" ht="305.25" customHeight="1" thickBot="1" x14ac:dyDescent="0.25">
      <c r="A5" s="28">
        <v>2022</v>
      </c>
      <c r="B5" s="29" t="s">
        <v>23</v>
      </c>
      <c r="C5" s="59">
        <v>44747</v>
      </c>
      <c r="D5" s="8" t="s">
        <v>24</v>
      </c>
      <c r="E5" s="63"/>
      <c r="F5" s="30">
        <f>25041.25*1.22</f>
        <v>30550.325000000001</v>
      </c>
      <c r="G5" s="30">
        <f>F5/1.22</f>
        <v>25041.25</v>
      </c>
      <c r="H5" s="30">
        <f>F5</f>
        <v>30550.325000000001</v>
      </c>
      <c r="I5" s="65"/>
      <c r="J5" s="31">
        <v>44743</v>
      </c>
      <c r="K5" s="31">
        <v>44773</v>
      </c>
      <c r="L5" s="32">
        <v>0</v>
      </c>
      <c r="M5" s="40">
        <f>L5-G5</f>
        <v>-25041.25</v>
      </c>
      <c r="N5" s="67"/>
    </row>
    <row r="6" spans="1:14" ht="90.75" thickBot="1" x14ac:dyDescent="0.25">
      <c r="A6" s="33">
        <v>2021</v>
      </c>
      <c r="B6" s="19" t="s">
        <v>26</v>
      </c>
      <c r="C6" s="55">
        <v>44261</v>
      </c>
      <c r="D6" s="34" t="s">
        <v>27</v>
      </c>
      <c r="E6" s="19" t="s">
        <v>25</v>
      </c>
      <c r="F6" s="20">
        <f>6052829.75*1.22</f>
        <v>7384452.2949999999</v>
      </c>
      <c r="G6" s="20">
        <f>H6/1.22</f>
        <v>2911140.2786885248</v>
      </c>
      <c r="H6" s="20">
        <f>3551591.14</f>
        <v>3551591.14</v>
      </c>
      <c r="I6" s="21" t="s">
        <v>28</v>
      </c>
      <c r="J6" s="22">
        <v>44136</v>
      </c>
      <c r="K6" s="22">
        <v>44865</v>
      </c>
      <c r="L6" s="23">
        <v>6328255.8200000003</v>
      </c>
      <c r="M6" s="41">
        <f>6052829.75-L6</f>
        <v>-275426.0700000003</v>
      </c>
      <c r="N6" s="68" t="s">
        <v>29</v>
      </c>
    </row>
    <row r="7" spans="1:14" ht="30.75" thickBot="1" x14ac:dyDescent="0.25">
      <c r="A7" s="33">
        <v>2022</v>
      </c>
      <c r="B7" s="19" t="s">
        <v>30</v>
      </c>
      <c r="C7" s="55">
        <v>44637</v>
      </c>
      <c r="D7" s="34" t="s">
        <v>31</v>
      </c>
      <c r="E7" s="34" t="s">
        <v>32</v>
      </c>
      <c r="F7" s="20">
        <v>9760</v>
      </c>
      <c r="G7" s="20">
        <f>F7/1.22</f>
        <v>8000</v>
      </c>
      <c r="H7" s="20">
        <f>F7</f>
        <v>9760</v>
      </c>
      <c r="I7" s="21" t="s">
        <v>33</v>
      </c>
      <c r="J7" s="22">
        <v>44562</v>
      </c>
      <c r="K7" s="22">
        <v>44926</v>
      </c>
      <c r="L7" s="35">
        <v>8000</v>
      </c>
      <c r="M7" s="41">
        <f>G7-L7</f>
        <v>0</v>
      </c>
      <c r="N7" s="37"/>
    </row>
    <row r="8" spans="1:14" ht="15.75" thickBot="1" x14ac:dyDescent="0.25">
      <c r="A8" s="33">
        <v>2022</v>
      </c>
      <c r="B8" s="19" t="s">
        <v>34</v>
      </c>
      <c r="C8" s="55">
        <v>44776</v>
      </c>
      <c r="D8" s="34" t="s">
        <v>35</v>
      </c>
      <c r="E8" s="19" t="s">
        <v>36</v>
      </c>
      <c r="F8" s="36">
        <v>10675</v>
      </c>
      <c r="G8" s="36">
        <f>F8/1.22</f>
        <v>8750</v>
      </c>
      <c r="H8" s="36">
        <v>10675</v>
      </c>
      <c r="I8" s="21" t="s">
        <v>37</v>
      </c>
      <c r="J8" s="21">
        <v>44562</v>
      </c>
      <c r="K8" s="21">
        <v>44926</v>
      </c>
      <c r="L8" s="23">
        <v>8750</v>
      </c>
      <c r="M8" s="41">
        <f t="shared" ref="M8:M20" si="0">G8-L8</f>
        <v>0</v>
      </c>
      <c r="N8" s="37"/>
    </row>
    <row r="9" spans="1:14" ht="15.75" thickBot="1" x14ac:dyDescent="0.25">
      <c r="A9" s="33">
        <v>2022</v>
      </c>
      <c r="B9" s="19" t="s">
        <v>38</v>
      </c>
      <c r="C9" s="55">
        <v>44749</v>
      </c>
      <c r="D9" s="34" t="s">
        <v>41</v>
      </c>
      <c r="E9" s="19" t="s">
        <v>39</v>
      </c>
      <c r="F9" s="36">
        <v>7930</v>
      </c>
      <c r="G9" s="36">
        <v>6500</v>
      </c>
      <c r="H9" s="36">
        <v>7930</v>
      </c>
      <c r="I9" s="21" t="s">
        <v>40</v>
      </c>
      <c r="J9" s="21">
        <v>44562</v>
      </c>
      <c r="K9" s="21">
        <v>44926</v>
      </c>
      <c r="L9" s="23">
        <v>6500</v>
      </c>
      <c r="M9" s="41">
        <f t="shared" si="0"/>
        <v>0</v>
      </c>
      <c r="N9" s="37"/>
    </row>
    <row r="10" spans="1:14" ht="30.75" thickBot="1" x14ac:dyDescent="0.25">
      <c r="A10" s="33">
        <v>2022</v>
      </c>
      <c r="B10" s="19" t="s">
        <v>42</v>
      </c>
      <c r="C10" s="55">
        <v>44949</v>
      </c>
      <c r="D10" s="34" t="s">
        <v>44</v>
      </c>
      <c r="E10" s="34" t="s">
        <v>43</v>
      </c>
      <c r="F10" s="20">
        <v>10954.94</v>
      </c>
      <c r="G10" s="20">
        <v>9959.0300000000007</v>
      </c>
      <c r="H10" s="20">
        <f>F10</f>
        <v>10954.94</v>
      </c>
      <c r="I10" s="19">
        <v>8820876127</v>
      </c>
      <c r="J10" s="21">
        <v>44562</v>
      </c>
      <c r="K10" s="21">
        <v>44926</v>
      </c>
      <c r="L10" s="23">
        <v>9959.0300000000007</v>
      </c>
      <c r="M10" s="41">
        <f t="shared" si="0"/>
        <v>0</v>
      </c>
      <c r="N10" s="37"/>
    </row>
    <row r="11" spans="1:14" ht="15.75" thickBot="1" x14ac:dyDescent="0.25">
      <c r="A11" s="33">
        <v>2019</v>
      </c>
      <c r="B11" s="19" t="s">
        <v>45</v>
      </c>
      <c r="C11" s="55">
        <v>43829</v>
      </c>
      <c r="D11" s="34" t="s">
        <v>46</v>
      </c>
      <c r="E11" s="34" t="s">
        <v>47</v>
      </c>
      <c r="F11" s="20">
        <v>295484</v>
      </c>
      <c r="G11" s="20">
        <f>96990/1.22</f>
        <v>79500</v>
      </c>
      <c r="H11" s="20">
        <v>96990</v>
      </c>
      <c r="I11" s="19" t="s">
        <v>48</v>
      </c>
      <c r="J11" s="21">
        <v>43809</v>
      </c>
      <c r="K11" s="21">
        <v>44926</v>
      </c>
      <c r="L11" s="23">
        <v>242200</v>
      </c>
      <c r="M11" s="41">
        <f>242200-L11</f>
        <v>0</v>
      </c>
      <c r="N11" s="37"/>
    </row>
    <row r="12" spans="1:14" ht="30.75" thickBot="1" x14ac:dyDescent="0.25">
      <c r="A12" s="33">
        <v>2021</v>
      </c>
      <c r="B12" s="19" t="s">
        <v>49</v>
      </c>
      <c r="C12" s="55">
        <v>44438</v>
      </c>
      <c r="D12" s="34" t="s">
        <v>50</v>
      </c>
      <c r="E12" s="34" t="s">
        <v>51</v>
      </c>
      <c r="F12" s="20">
        <v>2600000</v>
      </c>
      <c r="G12" s="20">
        <f>H12/1.22</f>
        <v>2131147.5409836066</v>
      </c>
      <c r="H12" s="20">
        <f>F12</f>
        <v>2600000</v>
      </c>
      <c r="I12" s="21" t="s">
        <v>52</v>
      </c>
      <c r="J12" s="22">
        <v>44470</v>
      </c>
      <c r="K12" s="22">
        <v>44834</v>
      </c>
      <c r="L12" s="23">
        <v>1665306.91</v>
      </c>
      <c r="M12" s="41">
        <f t="shared" si="0"/>
        <v>465840.63098360668</v>
      </c>
      <c r="N12" s="37"/>
    </row>
    <row r="13" spans="1:14" ht="30.75" thickBot="1" x14ac:dyDescent="0.25">
      <c r="A13" s="33">
        <v>2021</v>
      </c>
      <c r="B13" s="19" t="s">
        <v>54</v>
      </c>
      <c r="C13" s="55">
        <v>44341</v>
      </c>
      <c r="D13" s="34" t="s">
        <v>53</v>
      </c>
      <c r="E13" s="34" t="s">
        <v>51</v>
      </c>
      <c r="F13" s="20">
        <v>610000</v>
      </c>
      <c r="G13" s="20">
        <f>H13/1.22</f>
        <v>500000</v>
      </c>
      <c r="H13" s="20">
        <f>F13</f>
        <v>610000</v>
      </c>
      <c r="I13" s="19" t="s">
        <v>55</v>
      </c>
      <c r="J13" s="21">
        <v>44348</v>
      </c>
      <c r="K13" s="21">
        <v>44712</v>
      </c>
      <c r="L13" s="23">
        <v>302671.53000000003</v>
      </c>
      <c r="M13" s="41">
        <f t="shared" si="0"/>
        <v>197328.46999999997</v>
      </c>
      <c r="N13" s="37"/>
    </row>
    <row r="14" spans="1:14" ht="15.75" thickBot="1" x14ac:dyDescent="0.25">
      <c r="A14" s="33">
        <v>2021</v>
      </c>
      <c r="B14" s="19" t="s">
        <v>56</v>
      </c>
      <c r="C14" s="55">
        <v>44449</v>
      </c>
      <c r="D14" s="34" t="s">
        <v>57</v>
      </c>
      <c r="E14" s="19" t="s">
        <v>59</v>
      </c>
      <c r="F14" s="36">
        <v>700</v>
      </c>
      <c r="G14" s="36">
        <v>666.67</v>
      </c>
      <c r="H14" s="36">
        <v>700</v>
      </c>
      <c r="I14" s="19" t="s">
        <v>58</v>
      </c>
      <c r="J14" s="21">
        <v>44501</v>
      </c>
      <c r="K14" s="21">
        <v>44865</v>
      </c>
      <c r="L14" s="23">
        <v>679.47</v>
      </c>
      <c r="M14" s="41">
        <f>G14-L14</f>
        <v>-12.800000000000068</v>
      </c>
      <c r="N14" s="37"/>
    </row>
    <row r="15" spans="1:14" ht="30.75" thickBot="1" x14ac:dyDescent="0.25">
      <c r="A15" s="33">
        <v>2022</v>
      </c>
      <c r="B15" s="19" t="s">
        <v>60</v>
      </c>
      <c r="C15" s="55">
        <v>44916</v>
      </c>
      <c r="D15" s="34" t="s">
        <v>61</v>
      </c>
      <c r="E15" s="34" t="s">
        <v>51</v>
      </c>
      <c r="F15" s="36">
        <v>350</v>
      </c>
      <c r="G15" s="36">
        <f>350/1.05</f>
        <v>333.33333333333331</v>
      </c>
      <c r="H15" s="36">
        <v>350</v>
      </c>
      <c r="I15" s="19" t="s">
        <v>66</v>
      </c>
      <c r="J15" s="21">
        <v>44866</v>
      </c>
      <c r="K15" s="21">
        <v>44926</v>
      </c>
      <c r="L15" s="44">
        <f>294.29/1.05</f>
        <v>280.27619047619049</v>
      </c>
      <c r="M15" s="41">
        <f t="shared" si="0"/>
        <v>53.057142857142821</v>
      </c>
      <c r="N15" s="37"/>
    </row>
    <row r="16" spans="1:14" ht="15.75" thickBot="1" x14ac:dyDescent="0.25">
      <c r="A16" s="33">
        <v>2022</v>
      </c>
      <c r="B16" s="19" t="s">
        <v>62</v>
      </c>
      <c r="C16" s="55">
        <v>44630</v>
      </c>
      <c r="D16" s="34" t="s">
        <v>63</v>
      </c>
      <c r="E16" s="19" t="s">
        <v>64</v>
      </c>
      <c r="F16" s="36">
        <v>500000</v>
      </c>
      <c r="G16" s="36">
        <f>H16/1.1</f>
        <v>454545.45454545453</v>
      </c>
      <c r="H16" s="36">
        <v>500000</v>
      </c>
      <c r="I16" s="19" t="s">
        <v>65</v>
      </c>
      <c r="J16" s="21">
        <v>44562</v>
      </c>
      <c r="K16" s="21">
        <v>44926</v>
      </c>
      <c r="L16" s="44">
        <f>396903/1.1</f>
        <v>360820.90909090906</v>
      </c>
      <c r="M16" s="41">
        <f t="shared" si="0"/>
        <v>93724.54545454547</v>
      </c>
      <c r="N16" s="37"/>
    </row>
    <row r="17" spans="1:14" ht="51" customHeight="1" thickBot="1" x14ac:dyDescent="0.25">
      <c r="A17" s="46">
        <v>2022</v>
      </c>
      <c r="B17" s="47" t="s">
        <v>67</v>
      </c>
      <c r="C17" s="54">
        <v>44586</v>
      </c>
      <c r="D17" s="43" t="s">
        <v>68</v>
      </c>
      <c r="E17" s="43" t="s">
        <v>69</v>
      </c>
      <c r="F17" s="49">
        <v>14464.32</v>
      </c>
      <c r="G17" s="49">
        <v>11856</v>
      </c>
      <c r="H17" s="49">
        <f>F17</f>
        <v>14464.32</v>
      </c>
      <c r="I17" s="50" t="s">
        <v>70</v>
      </c>
      <c r="J17" s="48">
        <v>44562</v>
      </c>
      <c r="K17" s="48">
        <v>44712</v>
      </c>
      <c r="L17" s="61">
        <v>11856</v>
      </c>
      <c r="M17" s="45">
        <f t="shared" si="0"/>
        <v>0</v>
      </c>
      <c r="N17" s="51"/>
    </row>
    <row r="18" spans="1:14" ht="30" customHeight="1" thickBot="1" x14ac:dyDescent="0.25">
      <c r="A18" s="33">
        <v>2022</v>
      </c>
      <c r="B18" s="21" t="s">
        <v>71</v>
      </c>
      <c r="C18" s="55">
        <v>44819</v>
      </c>
      <c r="D18" s="34" t="s">
        <v>68</v>
      </c>
      <c r="E18" s="34" t="s">
        <v>69</v>
      </c>
      <c r="F18" s="36">
        <v>14464.32</v>
      </c>
      <c r="G18" s="36">
        <v>11856</v>
      </c>
      <c r="H18" s="36">
        <f>F18</f>
        <v>14464.32</v>
      </c>
      <c r="I18" s="52" t="s">
        <v>72</v>
      </c>
      <c r="J18" s="21">
        <v>44713</v>
      </c>
      <c r="K18" s="21">
        <v>44895</v>
      </c>
      <c r="L18" s="44">
        <v>11856</v>
      </c>
      <c r="M18" s="41">
        <f t="shared" si="0"/>
        <v>0</v>
      </c>
      <c r="N18" s="37"/>
    </row>
    <row r="19" spans="1:14" ht="60.75" thickBot="1" x14ac:dyDescent="0.25">
      <c r="A19" s="33">
        <v>2021</v>
      </c>
      <c r="B19" s="19" t="s">
        <v>73</v>
      </c>
      <c r="C19" s="55">
        <v>44532</v>
      </c>
      <c r="D19" s="57" t="s">
        <v>74</v>
      </c>
      <c r="E19" s="19" t="s">
        <v>75</v>
      </c>
      <c r="F19" s="36">
        <v>30452</v>
      </c>
      <c r="G19" s="36">
        <f>H19/1.22</f>
        <v>24960.655737704918</v>
      </c>
      <c r="H19" s="36">
        <v>30452</v>
      </c>
      <c r="I19" s="57" t="s">
        <v>76</v>
      </c>
      <c r="J19" s="21">
        <v>44531</v>
      </c>
      <c r="K19" s="21">
        <v>44895</v>
      </c>
      <c r="L19" s="44">
        <v>24960.66</v>
      </c>
      <c r="M19" s="41">
        <f t="shared" si="0"/>
        <v>-4.2622950822988059E-3</v>
      </c>
      <c r="N19" s="37"/>
    </row>
    <row r="20" spans="1:14" ht="59.25" customHeight="1" thickBot="1" x14ac:dyDescent="0.25">
      <c r="A20" s="33">
        <v>2022</v>
      </c>
      <c r="B20" s="19" t="s">
        <v>77</v>
      </c>
      <c r="C20" s="55">
        <v>44736</v>
      </c>
      <c r="D20" s="57" t="s">
        <v>79</v>
      </c>
      <c r="E20" s="19" t="s">
        <v>78</v>
      </c>
      <c r="F20" s="36">
        <v>10255.32</v>
      </c>
      <c r="G20" s="36">
        <f>H20/1.22</f>
        <v>8406</v>
      </c>
      <c r="H20" s="36">
        <v>10255.32</v>
      </c>
      <c r="I20" s="56" t="s">
        <v>80</v>
      </c>
      <c r="J20" s="21">
        <v>44562</v>
      </c>
      <c r="K20" s="21">
        <v>44926</v>
      </c>
      <c r="L20" s="44">
        <v>8406</v>
      </c>
      <c r="M20" s="41">
        <f t="shared" si="0"/>
        <v>0</v>
      </c>
      <c r="N20" s="37"/>
    </row>
    <row r="21" spans="1:14" ht="87.75" customHeight="1" thickBot="1" x14ac:dyDescent="0.25">
      <c r="A21" s="33">
        <v>2022</v>
      </c>
      <c r="B21" s="21" t="s">
        <v>84</v>
      </c>
      <c r="C21" s="55">
        <v>44574</v>
      </c>
      <c r="D21" s="34" t="s">
        <v>83</v>
      </c>
      <c r="E21" s="34" t="s">
        <v>82</v>
      </c>
      <c r="F21" s="36">
        <f>G21*1.22</f>
        <v>16372.4</v>
      </c>
      <c r="G21" s="36">
        <v>13420</v>
      </c>
      <c r="H21" s="36">
        <f>F21</f>
        <v>16372.4</v>
      </c>
      <c r="I21" s="52" t="s">
        <v>81</v>
      </c>
      <c r="J21" s="21">
        <v>43831</v>
      </c>
      <c r="K21" s="21">
        <v>44742</v>
      </c>
      <c r="L21" s="44">
        <v>12833.42</v>
      </c>
      <c r="M21" s="60">
        <f>G21-L21</f>
        <v>586.57999999999993</v>
      </c>
      <c r="N21" s="37"/>
    </row>
    <row r="22" spans="1:14" ht="15.75" thickBot="1" x14ac:dyDescent="0.25">
      <c r="A22" s="33">
        <v>2022</v>
      </c>
      <c r="B22" s="21" t="s">
        <v>84</v>
      </c>
      <c r="C22" s="55">
        <v>44574</v>
      </c>
      <c r="D22" s="34" t="s">
        <v>86</v>
      </c>
      <c r="E22" s="34" t="s">
        <v>87</v>
      </c>
      <c r="F22" s="36">
        <f>24278.8*1.22</f>
        <v>29620.135999999999</v>
      </c>
      <c r="G22" s="36">
        <v>24278.799999999999</v>
      </c>
      <c r="H22" s="36">
        <f>F22</f>
        <v>29620.135999999999</v>
      </c>
      <c r="I22" s="52" t="s">
        <v>85</v>
      </c>
      <c r="J22" s="21">
        <v>43831</v>
      </c>
      <c r="K22" s="21">
        <v>44742</v>
      </c>
      <c r="L22" s="44">
        <v>24045.99</v>
      </c>
      <c r="M22" s="60">
        <f>G22-L22</f>
        <v>232.80999999999767</v>
      </c>
      <c r="N22" s="37"/>
    </row>
  </sheetData>
  <mergeCells count="3">
    <mergeCell ref="E2:E5"/>
    <mergeCell ref="I2:I5"/>
    <mergeCell ref="N2:N5"/>
  </mergeCells>
  <pageMargins left="0.23622047244094491" right="0.23622047244094491" top="0.74803149606299213" bottom="0.74803149606299213" header="0.31496062992125984" footer="0.31496062992125984"/>
  <pageSetup paperSize="8" scale="45" firstPageNumber="0" fitToHeight="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1666F67BD8394DBBAFA9A8A51FAB64" ma:contentTypeVersion="14" ma:contentTypeDescription="Creare un nuovo documento." ma:contentTypeScope="" ma:versionID="730accb1872080dc3f466f8103b319b1">
  <xsd:schema xmlns:xsd="http://www.w3.org/2001/XMLSchema" xmlns:xs="http://www.w3.org/2001/XMLSchema" xmlns:p="http://schemas.microsoft.com/office/2006/metadata/properties" xmlns:ns3="bb17134f-4628-4e8d-a684-1b204be2b97f" xmlns:ns4="6c7b615c-738f-4853-8d59-56ee4bdf5c27" targetNamespace="http://schemas.microsoft.com/office/2006/metadata/properties" ma:root="true" ma:fieldsID="38e5a0f8afc7f7bed816a33006b06c89" ns3:_="" ns4:_="">
    <xsd:import namespace="bb17134f-4628-4e8d-a684-1b204be2b97f"/>
    <xsd:import namespace="6c7b615c-738f-4853-8d59-56ee4bdf5c2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7134f-4628-4e8d-a684-1b204be2b9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b615c-738f-4853-8d59-56ee4bdf5c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C3B5C0-6AAB-49C3-85E3-A6A0C22B30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CB7F89-98EC-4898-B32C-C00B3A214A84}">
  <ds:schemaRefs>
    <ds:schemaRef ds:uri="http://schemas.microsoft.com/office/2006/documentManagement/types"/>
    <ds:schemaRef ds:uri="http://schemas.microsoft.com/office/infopath/2007/PartnerControls"/>
    <ds:schemaRef ds:uri="bb17134f-4628-4e8d-a684-1b204be2b97f"/>
    <ds:schemaRef ds:uri="http://purl.org/dc/elements/1.1/"/>
    <ds:schemaRef ds:uri="http://schemas.microsoft.com/office/2006/metadata/properties"/>
    <ds:schemaRef ds:uri="6c7b615c-738f-4853-8d59-56ee4bdf5c2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1FD62B-6500-4461-825E-6DDAF2A4A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7134f-4628-4e8d-a684-1b204be2b97f"/>
    <ds:schemaRef ds:uri="6c7b615c-738f-4853-8d59-56ee4bdf5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</vt:lpstr>
      <vt:lpstr>'2022'!Titoli_stampa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Perrotta Davide</dc:creator>
  <cp:lastModifiedBy>Del Bravo Matteo</cp:lastModifiedBy>
  <cp:lastPrinted>2023-11-23T11:50:55Z</cp:lastPrinted>
  <dcterms:created xsi:type="dcterms:W3CDTF">2019-04-10T10:13:49Z</dcterms:created>
  <dcterms:modified xsi:type="dcterms:W3CDTF">2023-11-30T14:18:28Z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0x010100971666F67BD8394DBBAFA9A8A51FAB64</vt:lpwstr>
  </property>
</Properties>
</file>